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aullawler/Documents/2025-2026 Season Files/League Admin/"/>
    </mc:Choice>
  </mc:AlternateContent>
  <xr:revisionPtr revIDLastSave="0" documentId="13_ncr:1_{A8B0D247-CF97-3B4B-A3E1-0A9E1A66A4EF}" xr6:coauthVersionLast="47" xr6:coauthVersionMax="47" xr10:uidLastSave="{00000000-0000-0000-0000-000000000000}"/>
  <bookViews>
    <workbookView xWindow="380" yWindow="760" windowWidth="28040" windowHeight="16000" xr2:uid="{3D96A5B5-6AA7-BC4E-9124-702EDA6D437C}"/>
  </bookViews>
  <sheets>
    <sheet name="Balance Sheet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D17" i="1"/>
  <c r="F39" i="1"/>
  <c r="D50" i="1"/>
  <c r="B10" i="1"/>
  <c r="F61" i="1"/>
  <c r="F45" i="1"/>
  <c r="E32" i="1"/>
  <c r="F24" i="1"/>
  <c r="F25" i="1"/>
  <c r="F26" i="1"/>
  <c r="F27" i="1"/>
  <c r="F28" i="1"/>
  <c r="F29" i="1"/>
  <c r="F30" i="1"/>
  <c r="F31" i="1"/>
  <c r="F23" i="1"/>
  <c r="F19" i="1" l="1"/>
  <c r="F32" i="1"/>
  <c r="F48" i="1" s="1"/>
  <c r="F51" i="1" s="1"/>
  <c r="F52" i="1" l="1"/>
  <c r="F53" i="1" s="1"/>
  <c r="F54" i="1" s="1"/>
  <c r="F55" i="1" s="1"/>
  <c r="F56" i="1" l="1"/>
  <c r="F59" i="1" l="1"/>
  <c r="F58" i="1"/>
  <c r="F60" i="1"/>
  <c r="F57" i="1"/>
</calcChain>
</file>

<file path=xl/sharedStrings.xml><?xml version="1.0" encoding="utf-8"?>
<sst xmlns="http://schemas.openxmlformats.org/spreadsheetml/2006/main" count="208" uniqueCount="203">
  <si>
    <t>THE NORTH WEST COUNTIES FOOTBALL LEAGUE</t>
  </si>
  <si>
    <t>Competition Name</t>
  </si>
  <si>
    <t>Macron Challenge Cup</t>
  </si>
  <si>
    <t>First Division Challenge Cup</t>
  </si>
  <si>
    <t>Select Competition</t>
  </si>
  <si>
    <t>Round</t>
  </si>
  <si>
    <t>Preliminary Round</t>
  </si>
  <si>
    <t>First Round</t>
  </si>
  <si>
    <t>Second Round</t>
  </si>
  <si>
    <t>Third Round</t>
  </si>
  <si>
    <t>Quarter Finals</t>
  </si>
  <si>
    <t>Semi Finals</t>
  </si>
  <si>
    <t>Final</t>
  </si>
  <si>
    <t>Select</t>
  </si>
  <si>
    <t>Club Name</t>
  </si>
  <si>
    <t>AFC Liverpool</t>
  </si>
  <si>
    <t>Barnoldswick Town</t>
  </si>
  <si>
    <t>Burscough</t>
  </si>
  <si>
    <t>Chadderton</t>
  </si>
  <si>
    <t>Charnock Richard</t>
  </si>
  <si>
    <t>Cheadle Town</t>
  </si>
  <si>
    <t>Colne</t>
  </si>
  <si>
    <t>FC Isle of Man</t>
  </si>
  <si>
    <t>Glossop North End</t>
  </si>
  <si>
    <t>Irlam</t>
  </si>
  <si>
    <t>Litherland REMYCA</t>
  </si>
  <si>
    <t>Longridge Town</t>
  </si>
  <si>
    <t>Padiham</t>
  </si>
  <si>
    <t>Pilkington</t>
  </si>
  <si>
    <t>Prestwich Heys</t>
  </si>
  <si>
    <t>Ramsbottom United</t>
  </si>
  <si>
    <t>Squires Gate</t>
  </si>
  <si>
    <t>West Didsbury &amp; Chorlton</t>
  </si>
  <si>
    <t>Steeton</t>
  </si>
  <si>
    <t>AFC Blackpool</t>
  </si>
  <si>
    <t>Ashton Athletic</t>
  </si>
  <si>
    <t>Ashton Town</t>
  </si>
  <si>
    <t>Atherton LR</t>
  </si>
  <si>
    <t>Bacup Borough</t>
  </si>
  <si>
    <t>Daisy Hill</t>
  </si>
  <si>
    <t>Darwen FC</t>
  </si>
  <si>
    <t>Euxton Villa</t>
  </si>
  <si>
    <t>FC St Helens</t>
  </si>
  <si>
    <t>Garstang</t>
  </si>
  <si>
    <t>Holker Old Boys</t>
  </si>
  <si>
    <t>Nelson</t>
  </si>
  <si>
    <t>Runcorn Town</t>
  </si>
  <si>
    <t>South Liverpool</t>
  </si>
  <si>
    <t>Abbey Hey</t>
  </si>
  <si>
    <t>Alsager Town</t>
  </si>
  <si>
    <t>Ashville</t>
  </si>
  <si>
    <t>Barnton</t>
  </si>
  <si>
    <t>Cammell Laird 1907</t>
  </si>
  <si>
    <t>Cheadle Heath Nomads</t>
  </si>
  <si>
    <t>Droylsden</t>
  </si>
  <si>
    <t>Eccleshall</t>
  </si>
  <si>
    <t>Maine Road</t>
  </si>
  <si>
    <t>Market Drayton Town</t>
  </si>
  <si>
    <t>New Mills</t>
  </si>
  <si>
    <t>Sandbach United</t>
  </si>
  <si>
    <t>Stafford Town</t>
  </si>
  <si>
    <t>Stockport Georgians</t>
  </si>
  <si>
    <t>Stockport Town</t>
  </si>
  <si>
    <t>Match Officials Expenses</t>
  </si>
  <si>
    <t>Referee</t>
  </si>
  <si>
    <t>Assistant Referee</t>
  </si>
  <si>
    <t>Match Fee</t>
  </si>
  <si>
    <t>Mileage</t>
  </si>
  <si>
    <t>Total</t>
  </si>
  <si>
    <t>Total Match Officials Expenses Paid (inc. travel) =</t>
  </si>
  <si>
    <t>STATEMENT OF RECEIPTS AND EXPENSES FOR LEAGUE CUP MATCHES</t>
  </si>
  <si>
    <t>Admission charges agreed by both clubs</t>
  </si>
  <si>
    <t>Gate Receipts</t>
  </si>
  <si>
    <t>Complimentary (Max 10)</t>
  </si>
  <si>
    <t>Directors / Club Officials (Max 6)</t>
  </si>
  <si>
    <t>Press</t>
  </si>
  <si>
    <t>League / FA Officials</t>
  </si>
  <si>
    <t>Ticket Sales</t>
  </si>
  <si>
    <t>Admission Price (£)</t>
  </si>
  <si>
    <t>Adults</t>
  </si>
  <si>
    <t>Other Officials</t>
  </si>
  <si>
    <t>Total Income</t>
  </si>
  <si>
    <t>Total Spectators by category</t>
  </si>
  <si>
    <t>Visiting Club Travelling Expenses</t>
  </si>
  <si>
    <t>Transport Type (Select)</t>
  </si>
  <si>
    <t>Car</t>
  </si>
  <si>
    <t>Coach</t>
  </si>
  <si>
    <t>Total Travel Cost =</t>
  </si>
  <si>
    <t xml:space="preserve">Printing &amp; Advertising (not programmes)                           </t>
  </si>
  <si>
    <t xml:space="preserve">Turnstile operator/s and stewards                                      </t>
  </si>
  <si>
    <t xml:space="preserve">Floodlights (£75.00 maximum)                                           </t>
  </si>
  <si>
    <t>Total (£)</t>
  </si>
  <si>
    <t>Total Other Allowable Expenses =</t>
  </si>
  <si>
    <t xml:space="preserve">Gross Gate Receipts                                                                        </t>
  </si>
  <si>
    <t xml:space="preserve">Gross Gate Receipts less tax                                                           </t>
  </si>
  <si>
    <t xml:space="preserve">Deduct payment of Match Officials of                                               </t>
  </si>
  <si>
    <t xml:space="preserve">Deduct Visiting Club’s travelling expenses of                                     </t>
  </si>
  <si>
    <t xml:space="preserve">Deduct other allowable expenses of                                                   </t>
  </si>
  <si>
    <t xml:space="preserve">Total Attendance &amp; Gross Gate Receipts = </t>
  </si>
  <si>
    <t>Club VAT Registration No</t>
  </si>
  <si>
    <t>Net Gate Receipts</t>
  </si>
  <si>
    <t>.v.</t>
  </si>
  <si>
    <t>Date (DD/MM/YYYY)</t>
  </si>
  <si>
    <t xml:space="preserve">Round </t>
  </si>
  <si>
    <t xml:space="preserve">Match </t>
  </si>
  <si>
    <t xml:space="preserve">Venue </t>
  </si>
  <si>
    <t xml:space="preserve">Date total to be paid to visiting club by </t>
  </si>
  <si>
    <t>Venue</t>
  </si>
  <si>
    <t xml:space="preserve"> Jim Fowler Memorial Ground</t>
  </si>
  <si>
    <t>Ray Parker Stadium</t>
  </si>
  <si>
    <t>The Community Ground</t>
  </si>
  <si>
    <t>Andrew Street</t>
  </si>
  <si>
    <t>The Butcher's Arms Ground</t>
  </si>
  <si>
    <t>The Abbey Stadium</t>
  </si>
  <si>
    <t>Jepson Way</t>
  </si>
  <si>
    <t>Marine Travel Arena</t>
  </si>
  <si>
    <t>Wood Park</t>
  </si>
  <si>
    <t>Brocstedes Park</t>
  </si>
  <si>
    <t>Edge Green Street</t>
  </si>
  <si>
    <t>Crilly Park</t>
  </si>
  <si>
    <t>West View Stadium</t>
  </si>
  <si>
    <t>Silentnight Stadium</t>
  </si>
  <si>
    <t>Townfield</t>
  </si>
  <si>
    <t>Kirklands</t>
  </si>
  <si>
    <t>Mossie Park</t>
  </si>
  <si>
    <t>The Heath</t>
  </si>
  <si>
    <t>Norbreck Avenue</t>
  </si>
  <si>
    <t>Holt House</t>
  </si>
  <si>
    <t>New Sirs</t>
  </si>
  <si>
    <t>Anchor Ground</t>
  </si>
  <si>
    <t>Pershall Park</t>
  </si>
  <si>
    <t>The Bowl</t>
  </si>
  <si>
    <t>Windleshaw Sports Ground</t>
  </si>
  <si>
    <t>The Riverside</t>
  </si>
  <si>
    <t>Surrey Street</t>
  </si>
  <si>
    <t>Rakesmoor Lane</t>
  </si>
  <si>
    <t>Silver Street</t>
  </si>
  <si>
    <t>Litherland Sports Park</t>
  </si>
  <si>
    <t>The Mike Riding Ground</t>
  </si>
  <si>
    <t>Brantingham Road</t>
  </si>
  <si>
    <t>Greenfields Sports Ground</t>
  </si>
  <si>
    <t>Victoria Park</t>
  </si>
  <si>
    <t>Church Lane</t>
  </si>
  <si>
    <t>Arbories Memorial Sports Ground</t>
  </si>
  <si>
    <t>Ruskin Drive Sports Ground</t>
  </si>
  <si>
    <t>Adie Moran Park</t>
  </si>
  <si>
    <t>The Harry Williams Riverside Stadium</t>
  </si>
  <si>
    <t>Marley Stadium</t>
  </si>
  <si>
    <t>Pavilions</t>
  </si>
  <si>
    <t>Sandback Community Football Centre</t>
  </si>
  <si>
    <t>Jericho Lane</t>
  </si>
  <si>
    <t>School Road</t>
  </si>
  <si>
    <t>Evans Park</t>
  </si>
  <si>
    <t>Cromley Road</t>
  </si>
  <si>
    <t>Stockport Sports Village</t>
  </si>
  <si>
    <t>The Recreation Ground</t>
  </si>
  <si>
    <t>Is the Club VAT Registered</t>
  </si>
  <si>
    <t>Yes</t>
  </si>
  <si>
    <t>No</t>
  </si>
  <si>
    <t xml:space="preserve">From Gross Gate Receipts deduct VAT @ 20%        </t>
  </si>
  <si>
    <t>VAT Number</t>
  </si>
  <si>
    <t>Minibus</t>
  </si>
  <si>
    <t>Concessions</t>
  </si>
  <si>
    <t>Rail</t>
  </si>
  <si>
    <t>Rail Cost</t>
  </si>
  <si>
    <t>Children (up to age 16)</t>
  </si>
  <si>
    <t>4th Official</t>
  </si>
  <si>
    <t>No of Cars (Max 5)</t>
  </si>
  <si>
    <t>Other Allowable Expenses</t>
  </si>
  <si>
    <t>Maghull</t>
  </si>
  <si>
    <t>Thornton Cleveleys</t>
  </si>
  <si>
    <t>Foley Meir</t>
  </si>
  <si>
    <t>Allscott Heath</t>
  </si>
  <si>
    <t>Shawbury United</t>
  </si>
  <si>
    <t>Wolverhampton SC</t>
  </si>
  <si>
    <t>Tommy Gent Way</t>
  </si>
  <si>
    <t>Gamble Road</t>
  </si>
  <si>
    <t>McIntosh Arena</t>
  </si>
  <si>
    <t>Allscott Sports &amp; Social Club</t>
  </si>
  <si>
    <t>Butler Sports Ground</t>
  </si>
  <si>
    <t>Pride Park</t>
  </si>
  <si>
    <t>If proceeds (Net Gate Receipts) fall short of expenses, the visiting club is to receive their travelling expenses less half of loss. If a minus number, then away club to pay share of loss to home club</t>
  </si>
  <si>
    <t>Distance in miles between grounds (return) (Post Code to Post Code x2) =</t>
  </si>
  <si>
    <t>NWCFL Allocation at 33%  (only if profit)</t>
  </si>
  <si>
    <t xml:space="preserve">Home Club allocation (33%) of remaining net gate receipts                                            </t>
  </si>
  <si>
    <t xml:space="preserve">Visiting Club allocation (33%) of remaining net gate receipts                                          </t>
  </si>
  <si>
    <t>Champions Cup</t>
  </si>
  <si>
    <t>First Division Champions Cup</t>
  </si>
  <si>
    <t>City of Liverpool</t>
  </si>
  <si>
    <t>GB005413916</t>
  </si>
  <si>
    <t>Fulwood Amateurs</t>
  </si>
  <si>
    <t>Lightfoot Green Lane</t>
  </si>
  <si>
    <t>Haughmond</t>
  </si>
  <si>
    <t>Sundorne Sports Village</t>
  </si>
  <si>
    <t>MSB Woolton</t>
  </si>
  <si>
    <t>GB17217709</t>
  </si>
  <si>
    <t>Telford Town</t>
  </si>
  <si>
    <t>DRM Aggregate Arena</t>
  </si>
  <si>
    <t>Wolverhampton Casuals</t>
  </si>
  <si>
    <t>Brinsford Stadium</t>
  </si>
  <si>
    <t>Wythenshawe FC</t>
  </si>
  <si>
    <t>Hollyhedge Park</t>
  </si>
  <si>
    <t>291976746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</si>
</sst>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2"/>
      <color rgb="FF000000"/>
      <name val="Aptos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961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/>
    <xf numFmtId="3" fontId="0" fillId="2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  <xf numFmtId="165" fontId="0" fillId="5" borderId="0" xfId="0" applyNumberFormat="1" applyFill="1" applyProtection="1">
      <protection locked="0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5" borderId="0" xfId="0" applyFill="1" applyAlignment="1" applyProtection="1">
      <alignment vertical="center"/>
      <protection locked="0"/>
    </xf>
    <xf numFmtId="165" fontId="0" fillId="5" borderId="0" xfId="0" applyNumberFormat="1" applyFill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165" fontId="4" fillId="3" borderId="0" xfId="0" applyNumberFormat="1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165" fontId="4" fillId="4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6961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2CC"/>
      <color rgb="FFFF6961"/>
      <color rgb="FFFF669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1284-010F-C845-8A8D-97336870C7FE}">
  <sheetPr codeName="Sheet1">
    <pageSetUpPr fitToPage="1"/>
  </sheetPr>
  <dimension ref="A1:H61"/>
  <sheetViews>
    <sheetView showGridLines="0" tabSelected="1" topLeftCell="A4" zoomScale="150" zoomScaleNormal="150" workbookViewId="0">
      <selection activeCell="C4" sqref="C4:F4"/>
    </sheetView>
  </sheetViews>
  <sheetFormatPr baseColWidth="10" defaultRowHeight="16" x14ac:dyDescent="0.2"/>
  <sheetData>
    <row r="1" spans="1:8" ht="24" x14ac:dyDescent="0.2">
      <c r="A1" s="41" t="s">
        <v>0</v>
      </c>
      <c r="B1" s="41"/>
      <c r="C1" s="41"/>
      <c r="D1" s="41"/>
      <c r="E1" s="41"/>
      <c r="F1" s="41"/>
      <c r="G1" s="41"/>
    </row>
    <row r="2" spans="1:8" x14ac:dyDescent="0.2">
      <c r="A2" s="42" t="s">
        <v>70</v>
      </c>
      <c r="B2" s="42"/>
      <c r="C2" s="42"/>
      <c r="D2" s="42"/>
      <c r="E2" s="42"/>
      <c r="F2" s="42"/>
      <c r="G2" s="42"/>
    </row>
    <row r="4" spans="1:8" x14ac:dyDescent="0.2">
      <c r="A4" s="43" t="s">
        <v>1</v>
      </c>
      <c r="B4" s="43"/>
      <c r="C4" s="39"/>
      <c r="D4" s="39"/>
      <c r="E4" s="39"/>
      <c r="F4" s="39"/>
    </row>
    <row r="5" spans="1:8" x14ac:dyDescent="0.2">
      <c r="A5" s="3"/>
      <c r="B5" s="3"/>
      <c r="C5" s="2"/>
      <c r="D5" s="2"/>
      <c r="E5" s="2"/>
      <c r="F5" s="2"/>
    </row>
    <row r="6" spans="1:8" x14ac:dyDescent="0.2">
      <c r="A6" s="7" t="s">
        <v>103</v>
      </c>
      <c r="B6" s="39"/>
      <c r="C6" s="39"/>
      <c r="D6" s="38" t="s">
        <v>102</v>
      </c>
      <c r="E6" s="38"/>
      <c r="F6" s="26"/>
      <c r="G6" s="13"/>
    </row>
    <row r="8" spans="1:8" x14ac:dyDescent="0.2">
      <c r="A8" s="7" t="s">
        <v>104</v>
      </c>
      <c r="B8" s="39"/>
      <c r="C8" s="39"/>
      <c r="D8" s="2" t="s">
        <v>101</v>
      </c>
      <c r="E8" s="39"/>
      <c r="F8" s="39"/>
    </row>
    <row r="9" spans="1:8" x14ac:dyDescent="0.2">
      <c r="A9" s="5"/>
      <c r="B9" s="2"/>
      <c r="C9" s="2"/>
      <c r="D9" s="2"/>
      <c r="E9" s="2"/>
      <c r="F9" s="2"/>
      <c r="G9" s="2"/>
      <c r="H9" s="2"/>
    </row>
    <row r="10" spans="1:8" x14ac:dyDescent="0.2">
      <c r="A10" s="7" t="s">
        <v>105</v>
      </c>
      <c r="B10" s="44" t="str">
        <f>IF(B8&lt;&gt;"", IFERROR(VLOOKUP(B8, Data!G3:I62, 3, FALSE), "N/A"), "")</f>
        <v/>
      </c>
      <c r="C10" s="44"/>
      <c r="D10" s="44"/>
    </row>
    <row r="12" spans="1:8" ht="19" x14ac:dyDescent="0.25">
      <c r="A12" s="6" t="s">
        <v>63</v>
      </c>
    </row>
    <row r="13" spans="1:8" x14ac:dyDescent="0.2">
      <c r="D13" s="8" t="s">
        <v>66</v>
      </c>
      <c r="E13" s="8" t="s">
        <v>67</v>
      </c>
      <c r="F13" s="8" t="s">
        <v>68</v>
      </c>
    </row>
    <row r="14" spans="1:8" x14ac:dyDescent="0.2">
      <c r="A14" t="s">
        <v>64</v>
      </c>
      <c r="D14" s="9">
        <v>50</v>
      </c>
      <c r="E14" s="14"/>
      <c r="F14" s="9">
        <f>SUM(D14+(E14*0.4))</f>
        <v>50</v>
      </c>
    </row>
    <row r="15" spans="1:8" x14ac:dyDescent="0.2">
      <c r="A15" t="s">
        <v>65</v>
      </c>
      <c r="D15" s="9">
        <v>38</v>
      </c>
      <c r="E15" s="14"/>
      <c r="F15" s="9">
        <f>SUM(D15+(E15*0.4))</f>
        <v>38</v>
      </c>
    </row>
    <row r="16" spans="1:8" x14ac:dyDescent="0.2">
      <c r="A16" t="s">
        <v>65</v>
      </c>
      <c r="D16" s="9">
        <v>38</v>
      </c>
      <c r="E16" s="14"/>
      <c r="F16" s="9">
        <f>SUM(D16+(E16*0.4))</f>
        <v>38</v>
      </c>
    </row>
    <row r="17" spans="1:7" x14ac:dyDescent="0.2">
      <c r="A17" t="s">
        <v>166</v>
      </c>
      <c r="B17" s="25" t="s">
        <v>158</v>
      </c>
      <c r="D17" s="9">
        <f>IF(B17="Yes", 38, 0)</f>
        <v>0</v>
      </c>
      <c r="E17" s="14"/>
      <c r="F17" s="9">
        <f>SUM(D17+(E17*0.4))</f>
        <v>0</v>
      </c>
    </row>
    <row r="19" spans="1:7" ht="16" customHeight="1" x14ac:dyDescent="0.25">
      <c r="A19" s="38" t="s">
        <v>69</v>
      </c>
      <c r="B19" s="38"/>
      <c r="C19" s="38"/>
      <c r="D19" s="38"/>
      <c r="E19" s="38"/>
      <c r="F19" s="36">
        <f>IF(AND(COUNT(D14:D16)&gt;0, COUNT(E14:E16)&gt;0), SUM(F14:F16) + IF(B17="Yes", F17, 0), 0)</f>
        <v>0</v>
      </c>
      <c r="G19" s="36"/>
    </row>
    <row r="21" spans="1:7" ht="19" x14ac:dyDescent="0.25">
      <c r="A21" s="6" t="s">
        <v>71</v>
      </c>
    </row>
    <row r="22" spans="1:7" ht="51" x14ac:dyDescent="0.2">
      <c r="A22" s="40" t="s">
        <v>72</v>
      </c>
      <c r="B22" s="40"/>
      <c r="C22" s="40"/>
      <c r="D22" s="10" t="s">
        <v>78</v>
      </c>
      <c r="E22" s="10" t="s">
        <v>82</v>
      </c>
      <c r="F22" s="10" t="s">
        <v>81</v>
      </c>
    </row>
    <row r="23" spans="1:7" x14ac:dyDescent="0.2">
      <c r="A23" s="28" t="s">
        <v>79</v>
      </c>
      <c r="B23" s="28"/>
      <c r="C23" s="28"/>
      <c r="D23" s="15">
        <v>0</v>
      </c>
      <c r="E23" s="16"/>
      <c r="F23" s="12">
        <f>SUM(D23*E23)</f>
        <v>0</v>
      </c>
      <c r="G23" s="1"/>
    </row>
    <row r="24" spans="1:7" x14ac:dyDescent="0.2">
      <c r="A24" s="28" t="s">
        <v>162</v>
      </c>
      <c r="B24" s="28"/>
      <c r="C24" s="28"/>
      <c r="D24" s="15">
        <v>0</v>
      </c>
      <c r="E24" s="16"/>
      <c r="F24" s="12">
        <f t="shared" ref="F24:F31" si="0">SUM(D24*E24)</f>
        <v>0</v>
      </c>
      <c r="G24" s="1"/>
    </row>
    <row r="25" spans="1:7" x14ac:dyDescent="0.2">
      <c r="A25" s="28" t="s">
        <v>165</v>
      </c>
      <c r="B25" s="28"/>
      <c r="C25" s="28"/>
      <c r="D25" s="15">
        <v>0</v>
      </c>
      <c r="E25" s="16"/>
      <c r="F25" s="12">
        <f t="shared" si="0"/>
        <v>0</v>
      </c>
      <c r="G25" s="1"/>
    </row>
    <row r="26" spans="1:7" x14ac:dyDescent="0.2">
      <c r="A26" s="28" t="s">
        <v>80</v>
      </c>
      <c r="B26" s="28"/>
      <c r="C26" s="28"/>
      <c r="D26" s="15">
        <v>0</v>
      </c>
      <c r="E26" s="16"/>
      <c r="F26" s="12">
        <f t="shared" si="0"/>
        <v>0</v>
      </c>
      <c r="G26" s="1"/>
    </row>
    <row r="27" spans="1:7" x14ac:dyDescent="0.2">
      <c r="A27" s="28" t="s">
        <v>73</v>
      </c>
      <c r="B27" s="28"/>
      <c r="C27" s="28"/>
      <c r="D27" s="12">
        <v>0</v>
      </c>
      <c r="E27" s="16"/>
      <c r="F27" s="12">
        <f t="shared" si="0"/>
        <v>0</v>
      </c>
      <c r="G27" s="1"/>
    </row>
    <row r="28" spans="1:7" x14ac:dyDescent="0.2">
      <c r="A28" s="28" t="s">
        <v>74</v>
      </c>
      <c r="B28" s="28"/>
      <c r="C28" s="28"/>
      <c r="D28" s="12">
        <v>0</v>
      </c>
      <c r="E28" s="16"/>
      <c r="F28" s="12">
        <f t="shared" si="0"/>
        <v>0</v>
      </c>
      <c r="G28" s="1"/>
    </row>
    <row r="29" spans="1:7" x14ac:dyDescent="0.2">
      <c r="A29" s="28" t="s">
        <v>75</v>
      </c>
      <c r="B29" s="28"/>
      <c r="C29" s="28"/>
      <c r="D29" s="12">
        <v>0</v>
      </c>
      <c r="E29" s="16"/>
      <c r="F29" s="12">
        <f t="shared" si="0"/>
        <v>0</v>
      </c>
      <c r="G29" s="1"/>
    </row>
    <row r="30" spans="1:7" x14ac:dyDescent="0.2">
      <c r="A30" s="28" t="s">
        <v>76</v>
      </c>
      <c r="B30" s="28"/>
      <c r="C30" s="28"/>
      <c r="D30" s="12">
        <v>0</v>
      </c>
      <c r="E30" s="16"/>
      <c r="F30" s="12">
        <f t="shared" si="0"/>
        <v>0</v>
      </c>
      <c r="G30" s="1"/>
    </row>
    <row r="31" spans="1:7" x14ac:dyDescent="0.2">
      <c r="A31" s="28" t="s">
        <v>77</v>
      </c>
      <c r="B31" s="28"/>
      <c r="C31" s="28"/>
      <c r="D31" s="15">
        <v>0</v>
      </c>
      <c r="E31" s="16"/>
      <c r="F31" s="12">
        <f t="shared" si="0"/>
        <v>0</v>
      </c>
      <c r="G31" s="1"/>
    </row>
    <row r="32" spans="1:7" ht="21" x14ac:dyDescent="0.2">
      <c r="A32" s="38" t="s">
        <v>98</v>
      </c>
      <c r="B32" s="38"/>
      <c r="C32" s="38"/>
      <c r="D32" s="38"/>
      <c r="E32" s="11">
        <f>SUM(E23:E31)</f>
        <v>0</v>
      </c>
      <c r="F32" s="29">
        <f>SUM(F23:F31)</f>
        <v>0</v>
      </c>
      <c r="G32" s="29"/>
    </row>
    <row r="34" spans="1:7" ht="19" x14ac:dyDescent="0.25">
      <c r="A34" s="6" t="s">
        <v>83</v>
      </c>
    </row>
    <row r="35" spans="1:7" x14ac:dyDescent="0.2">
      <c r="A35" t="s">
        <v>182</v>
      </c>
      <c r="G35" s="17"/>
    </row>
    <row r="36" spans="1:7" x14ac:dyDescent="0.2">
      <c r="A36" t="s">
        <v>84</v>
      </c>
      <c r="C36" s="39"/>
      <c r="D36" s="39"/>
      <c r="E36" s="39"/>
      <c r="G36" s="22"/>
    </row>
    <row r="37" spans="1:7" x14ac:dyDescent="0.2">
      <c r="C37" s="2"/>
      <c r="D37" s="2"/>
      <c r="E37" s="2"/>
      <c r="F37" s="21" t="s">
        <v>167</v>
      </c>
      <c r="G37" s="23"/>
    </row>
    <row r="38" spans="1:7" x14ac:dyDescent="0.2">
      <c r="C38" s="2"/>
      <c r="D38" s="2"/>
      <c r="E38" s="2"/>
      <c r="F38" s="21" t="s">
        <v>164</v>
      </c>
      <c r="G38" s="24"/>
    </row>
    <row r="39" spans="1:7" ht="21" x14ac:dyDescent="0.25">
      <c r="A39" s="38" t="s">
        <v>87</v>
      </c>
      <c r="B39" s="38"/>
      <c r="C39" s="38"/>
      <c r="D39" s="38"/>
      <c r="E39" s="38"/>
      <c r="F39" s="36">
        <f>IF(C36="Car", IF(G37 &gt;= 5, 5 * G35 * 0.4, G37 * G35 * 0.4),
 IF(C36="Coach", G35 * 4,
 IF(C36="Minibus", G35 * 2,
 IF(C36="Rail", G38, 0))))</f>
        <v>0</v>
      </c>
      <c r="G39" s="36"/>
    </row>
    <row r="40" spans="1:7" x14ac:dyDescent="0.2">
      <c r="F40" s="2" t="s">
        <v>91</v>
      </c>
    </row>
    <row r="41" spans="1:7" x14ac:dyDescent="0.2">
      <c r="A41" t="s">
        <v>168</v>
      </c>
      <c r="F41" s="19"/>
    </row>
    <row r="42" spans="1:7" x14ac:dyDescent="0.2">
      <c r="A42" s="28" t="s">
        <v>88</v>
      </c>
      <c r="B42" s="28"/>
      <c r="C42" s="28"/>
      <c r="D42" s="28"/>
      <c r="E42" s="28"/>
      <c r="F42" s="18"/>
    </row>
    <row r="43" spans="1:7" x14ac:dyDescent="0.2">
      <c r="A43" s="28" t="s">
        <v>89</v>
      </c>
      <c r="B43" s="28"/>
      <c r="C43" s="28"/>
      <c r="D43" s="28"/>
      <c r="E43" s="28"/>
      <c r="F43" s="18"/>
    </row>
    <row r="44" spans="1:7" x14ac:dyDescent="0.2">
      <c r="A44" s="28" t="s">
        <v>90</v>
      </c>
      <c r="B44" s="28"/>
      <c r="C44" s="28"/>
      <c r="D44" s="28"/>
      <c r="E44" s="28"/>
      <c r="F44" s="18"/>
    </row>
    <row r="45" spans="1:7" ht="21" x14ac:dyDescent="0.25">
      <c r="A45" s="38" t="s">
        <v>92</v>
      </c>
      <c r="B45" s="38"/>
      <c r="C45" s="38"/>
      <c r="D45" s="38"/>
      <c r="E45" s="38"/>
      <c r="F45" s="36">
        <f>SUM(F42:F44)</f>
        <v>0</v>
      </c>
      <c r="G45" s="37"/>
    </row>
    <row r="48" spans="1:7" x14ac:dyDescent="0.2">
      <c r="A48" t="s">
        <v>93</v>
      </c>
      <c r="F48" s="4">
        <f>F32</f>
        <v>0</v>
      </c>
    </row>
    <row r="49" spans="1:7" x14ac:dyDescent="0.2">
      <c r="A49" t="s">
        <v>156</v>
      </c>
      <c r="F49" s="19"/>
    </row>
    <row r="50" spans="1:7" x14ac:dyDescent="0.2">
      <c r="A50" t="s">
        <v>99</v>
      </c>
      <c r="D50" s="32" t="str">
        <f>IF(F49="Yes", VLOOKUP(B8, Data!G:K, 5, FALSE), "")</f>
        <v/>
      </c>
      <c r="E50" s="32"/>
      <c r="F50" s="32"/>
    </row>
    <row r="51" spans="1:7" x14ac:dyDescent="0.2">
      <c r="A51" t="s">
        <v>159</v>
      </c>
      <c r="F51" s="4">
        <f>IF(F49="Yes", F48/6, 0)</f>
        <v>0</v>
      </c>
    </row>
    <row r="52" spans="1:7" x14ac:dyDescent="0.2">
      <c r="A52" t="s">
        <v>94</v>
      </c>
      <c r="F52" s="4">
        <f>F48-F51</f>
        <v>0</v>
      </c>
    </row>
    <row r="53" spans="1:7" x14ac:dyDescent="0.2">
      <c r="A53" t="s">
        <v>95</v>
      </c>
      <c r="F53" s="4">
        <f>F52-F19</f>
        <v>0</v>
      </c>
    </row>
    <row r="54" spans="1:7" x14ac:dyDescent="0.2">
      <c r="A54" t="s">
        <v>96</v>
      </c>
      <c r="F54" s="4">
        <f>F53-F39</f>
        <v>0</v>
      </c>
    </row>
    <row r="55" spans="1:7" x14ac:dyDescent="0.2">
      <c r="A55" t="s">
        <v>97</v>
      </c>
      <c r="F55" s="4">
        <f>F54-F45</f>
        <v>0</v>
      </c>
    </row>
    <row r="56" spans="1:7" ht="21" x14ac:dyDescent="0.25">
      <c r="A56" t="s">
        <v>100</v>
      </c>
      <c r="F56" s="33">
        <f>F55</f>
        <v>0</v>
      </c>
      <c r="G56" s="33"/>
    </row>
    <row r="57" spans="1:7" ht="21" x14ac:dyDescent="0.25">
      <c r="A57" t="s">
        <v>183</v>
      </c>
      <c r="F57" s="33">
        <f>IF(F56 &gt; 0, F56 * 0.33, 0)</f>
        <v>0</v>
      </c>
      <c r="G57" s="33"/>
    </row>
    <row r="58" spans="1:7" ht="21" x14ac:dyDescent="0.25">
      <c r="A58" t="s">
        <v>184</v>
      </c>
      <c r="F58" s="33">
        <f>IF(F56 &gt; 0, F56 * 0.33, 0)</f>
        <v>0</v>
      </c>
      <c r="G58" s="33"/>
    </row>
    <row r="59" spans="1:7" ht="21" x14ac:dyDescent="0.25">
      <c r="A59" t="s">
        <v>185</v>
      </c>
      <c r="F59" s="33">
        <f>IF(F56 &gt; 0, F56 * 0.33, 0)</f>
        <v>0</v>
      </c>
      <c r="G59" s="33"/>
    </row>
    <row r="60" spans="1:7" ht="55" customHeight="1" x14ac:dyDescent="0.2">
      <c r="A60" s="34" t="s">
        <v>181</v>
      </c>
      <c r="B60" s="34"/>
      <c r="C60" s="34"/>
      <c r="D60" s="34"/>
      <c r="E60" s="34"/>
      <c r="F60" s="35" t="str">
        <f>IF(F56 &lt; 0, F39+(F56*0.5), "N/A")</f>
        <v>N/A</v>
      </c>
      <c r="G60" s="35"/>
    </row>
    <row r="61" spans="1:7" ht="32" customHeight="1" x14ac:dyDescent="0.2">
      <c r="A61" s="30" t="s">
        <v>106</v>
      </c>
      <c r="B61" s="30"/>
      <c r="C61" s="30"/>
      <c r="D61" s="30"/>
      <c r="E61" s="30"/>
      <c r="F61" s="31" t="str">
        <f>IF(ISNUMBER(F6), F6 + 7, "Date will appear here")</f>
        <v>Date will appear here</v>
      </c>
      <c r="G61" s="31"/>
    </row>
  </sheetData>
  <sheetProtection algorithmName="SHA-512" hashValue="rsMwemqA0/qEtD6t8k5kXvwkNrKSNPf6J8sEcvokR/uabM//AKP6//EA3wL/PNqku3+tvplGCyBWHUAKZVnGuQ==" saltValue="7bGIo8wwrWCBeBc83O4mdQ==" spinCount="100000" sheet="1" selectLockedCells="1"/>
  <mergeCells count="40">
    <mergeCell ref="D6:E6"/>
    <mergeCell ref="F19:G19"/>
    <mergeCell ref="A22:C22"/>
    <mergeCell ref="A1:G1"/>
    <mergeCell ref="A2:G2"/>
    <mergeCell ref="A4:B4"/>
    <mergeCell ref="C4:F4"/>
    <mergeCell ref="B6:C6"/>
    <mergeCell ref="B8:C8"/>
    <mergeCell ref="E8:F8"/>
    <mergeCell ref="A19:E19"/>
    <mergeCell ref="B10:D10"/>
    <mergeCell ref="A45:E45"/>
    <mergeCell ref="A32:D32"/>
    <mergeCell ref="C36:E36"/>
    <mergeCell ref="F39:G39"/>
    <mergeCell ref="A39:E39"/>
    <mergeCell ref="A42:E42"/>
    <mergeCell ref="A29:C29"/>
    <mergeCell ref="A30:C30"/>
    <mergeCell ref="A31:C31"/>
    <mergeCell ref="F32:G32"/>
    <mergeCell ref="A61:E61"/>
    <mergeCell ref="F61:G61"/>
    <mergeCell ref="D50:F50"/>
    <mergeCell ref="F57:G57"/>
    <mergeCell ref="F58:G58"/>
    <mergeCell ref="F59:G59"/>
    <mergeCell ref="A60:E60"/>
    <mergeCell ref="F60:G60"/>
    <mergeCell ref="F56:G56"/>
    <mergeCell ref="A43:E43"/>
    <mergeCell ref="A44:E44"/>
    <mergeCell ref="F45:G45"/>
    <mergeCell ref="A28:C28"/>
    <mergeCell ref="A23:C23"/>
    <mergeCell ref="A24:C24"/>
    <mergeCell ref="A25:C25"/>
    <mergeCell ref="A26:C26"/>
    <mergeCell ref="A27:C27"/>
  </mergeCells>
  <conditionalFormatting sqref="F56:G56">
    <cfRule type="expression" dxfId="1" priority="1">
      <formula>F56 &gt; 0</formula>
    </cfRule>
    <cfRule type="expression" dxfId="0" priority="2">
      <formula>F56 &lt; 0</formula>
    </cfRule>
  </conditionalFormatting>
  <dataValidations count="4">
    <dataValidation type="date" allowBlank="1" showInputMessage="1" showErrorMessage="1" sqref="G6" xr:uid="{7447A2DD-A081-6A42-8A2A-9FA5E92309F4}">
      <formula1>45139</formula1>
      <formula2>45443</formula2>
    </dataValidation>
    <dataValidation type="custom" allowBlank="1" showErrorMessage="1" promptTitle="Number of Cars" prompt="Please add the number of cars from 0 to 5 only when Cars is selected" sqref="G37" xr:uid="{F4E1D7D7-7217-B840-8DB9-CF1E12F15BE7}">
      <formula1>IF(C36="Car", IF(ISBLANK(G37), "", G37), "n/a")</formula1>
    </dataValidation>
    <dataValidation type="custom" allowBlank="1" showInputMessage="1" showErrorMessage="1" sqref="G38" xr:uid="{2DC1A665-9025-4842-8F42-03767ED0C8EC}">
      <formula1>IF(C36="Rail", IF(ISBLANK(G38), "", G38), "n/a")</formula1>
    </dataValidation>
    <dataValidation type="date" allowBlank="1" showInputMessage="1" showErrorMessage="1" sqref="F6" xr:uid="{56FD3CD4-F4A9-474B-8C6F-3FD1F8B98582}">
      <formula1>45870</formula1>
      <formula2>46234</formula2>
    </dataValidation>
  </dataValidations>
  <pageMargins left="0.7" right="0.7" top="0.75" bottom="0.75" header="0.3" footer="0.3"/>
  <pageSetup paperSize="9" scale="73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E17FC23-4396-7145-9C45-DDCC013550E1}">
          <x14:formula1>
            <xm:f>Data!$A$3:$A$5</xm:f>
          </x14:formula1>
          <xm:sqref>C5:F5</xm:sqref>
        </x14:dataValidation>
        <x14:dataValidation type="list" allowBlank="1" showInputMessage="1" showErrorMessage="1" xr:uid="{4C2DD286-96D4-F44B-B108-3E7820720D6A}">
          <x14:formula1>
            <xm:f>Data!$A$15:$A$16</xm:f>
          </x14:formula1>
          <xm:sqref>B6:C6</xm:sqref>
        </x14:dataValidation>
        <x14:dataValidation type="list" allowBlank="1" showInputMessage="1" showErrorMessage="1" xr:uid="{69B9FCD1-7008-6A46-8A5E-E22B20D46654}">
          <x14:formula1>
            <xm:f>Data!$A$4:$A$7</xm:f>
          </x14:formula1>
          <xm:sqref>C4:F4</xm:sqref>
        </x14:dataValidation>
        <x14:dataValidation type="list" allowBlank="1" showInputMessage="1" showErrorMessage="1" xr:uid="{EA15353B-0DC7-F54E-9457-41069B895B3E}">
          <x14:formula1>
            <xm:f>Data!$A$22:$A$23</xm:f>
          </x14:formula1>
          <xm:sqref>F49 B17</xm:sqref>
        </x14:dataValidation>
        <x14:dataValidation type="list" allowBlank="1" showInputMessage="1" showErrorMessage="1" xr:uid="{F4FB5746-9AD6-B249-97D3-7C5901843A5B}">
          <x14:formula1>
            <xm:f>Data!$A$18:$A$21</xm:f>
          </x14:formula1>
          <xm:sqref>C36:E38</xm:sqref>
        </x14:dataValidation>
        <x14:dataValidation type="list" allowBlank="1" showInputMessage="1" showErrorMessage="1" xr:uid="{3239A1FE-4063-3149-9D12-2ACAE9801269}">
          <x14:formula1>
            <xm:f>Data!$G$3:$G$63</xm:f>
          </x14:formula1>
          <xm:sqref>B8:C8 E8:F8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241C-85A8-A845-8CF9-D5DC2BBF2AE7}">
  <sheetPr codeName="Sheet2"/>
  <dimension ref="A1:P63"/>
  <sheetViews>
    <sheetView topLeftCell="A3" workbookViewId="0">
      <selection activeCell="G3" sqref="G3:K63"/>
    </sheetView>
  </sheetViews>
  <sheetFormatPr baseColWidth="10" defaultRowHeight="16" x14ac:dyDescent="0.2"/>
  <sheetData>
    <row r="1" spans="1:16" x14ac:dyDescent="0.2">
      <c r="A1" t="s">
        <v>1</v>
      </c>
      <c r="G1" t="s">
        <v>14</v>
      </c>
      <c r="I1" t="s">
        <v>107</v>
      </c>
      <c r="K1" t="s">
        <v>160</v>
      </c>
    </row>
    <row r="3" spans="1:16" x14ac:dyDescent="0.2">
      <c r="A3" t="s">
        <v>4</v>
      </c>
      <c r="G3" t="s">
        <v>48</v>
      </c>
      <c r="I3" t="s">
        <v>113</v>
      </c>
      <c r="P3" s="20"/>
    </row>
    <row r="4" spans="1:16" x14ac:dyDescent="0.2">
      <c r="A4" t="s">
        <v>2</v>
      </c>
      <c r="G4" t="s">
        <v>34</v>
      </c>
      <c r="I4" t="s">
        <v>114</v>
      </c>
      <c r="P4" s="20"/>
    </row>
    <row r="5" spans="1:16" x14ac:dyDescent="0.2">
      <c r="A5" t="s">
        <v>3</v>
      </c>
      <c r="G5" t="s">
        <v>15</v>
      </c>
      <c r="I5" t="s">
        <v>115</v>
      </c>
      <c r="P5" s="20"/>
    </row>
    <row r="6" spans="1:16" x14ac:dyDescent="0.2">
      <c r="A6" t="s">
        <v>186</v>
      </c>
      <c r="G6" t="s">
        <v>172</v>
      </c>
      <c r="I6" t="s">
        <v>178</v>
      </c>
      <c r="P6" s="20"/>
    </row>
    <row r="7" spans="1:16" x14ac:dyDescent="0.2">
      <c r="A7" t="s">
        <v>187</v>
      </c>
      <c r="G7" t="s">
        <v>49</v>
      </c>
      <c r="I7" t="s">
        <v>116</v>
      </c>
      <c r="P7" s="20"/>
    </row>
    <row r="8" spans="1:16" x14ac:dyDescent="0.2">
      <c r="A8" t="s">
        <v>5</v>
      </c>
      <c r="G8" t="s">
        <v>35</v>
      </c>
      <c r="I8" t="s">
        <v>117</v>
      </c>
      <c r="P8" s="20"/>
    </row>
    <row r="9" spans="1:16" x14ac:dyDescent="0.2">
      <c r="A9" t="s">
        <v>13</v>
      </c>
      <c r="G9" t="s">
        <v>36</v>
      </c>
      <c r="I9" t="s">
        <v>118</v>
      </c>
      <c r="P9" s="20"/>
    </row>
    <row r="10" spans="1:16" x14ac:dyDescent="0.2">
      <c r="A10" t="s">
        <v>6</v>
      </c>
      <c r="G10" t="s">
        <v>50</v>
      </c>
      <c r="I10" t="s">
        <v>109</v>
      </c>
      <c r="P10" s="20"/>
    </row>
    <row r="11" spans="1:16" x14ac:dyDescent="0.2">
      <c r="A11" t="s">
        <v>7</v>
      </c>
      <c r="G11" t="s">
        <v>37</v>
      </c>
      <c r="I11" t="s">
        <v>119</v>
      </c>
      <c r="K11" s="27">
        <v>439627854</v>
      </c>
      <c r="P11" s="20"/>
    </row>
    <row r="12" spans="1:16" x14ac:dyDescent="0.2">
      <c r="A12" t="s">
        <v>8</v>
      </c>
      <c r="G12" t="s">
        <v>38</v>
      </c>
      <c r="I12" t="s">
        <v>120</v>
      </c>
      <c r="P12" s="20"/>
    </row>
    <row r="13" spans="1:16" x14ac:dyDescent="0.2">
      <c r="A13" t="s">
        <v>9</v>
      </c>
      <c r="G13" t="s">
        <v>16</v>
      </c>
      <c r="I13" t="s">
        <v>121</v>
      </c>
      <c r="P13" s="20"/>
    </row>
    <row r="14" spans="1:16" x14ac:dyDescent="0.2">
      <c r="A14" t="s">
        <v>10</v>
      </c>
      <c r="G14" t="s">
        <v>51</v>
      </c>
      <c r="I14" t="s">
        <v>122</v>
      </c>
      <c r="P14" s="20"/>
    </row>
    <row r="15" spans="1:16" x14ac:dyDescent="0.2">
      <c r="A15" t="s">
        <v>11</v>
      </c>
      <c r="G15" t="s">
        <v>17</v>
      </c>
      <c r="I15" t="s">
        <v>110</v>
      </c>
      <c r="P15" s="20"/>
    </row>
    <row r="16" spans="1:16" x14ac:dyDescent="0.2">
      <c r="A16" t="s">
        <v>12</v>
      </c>
      <c r="G16" t="s">
        <v>52</v>
      </c>
      <c r="I16" t="s">
        <v>123</v>
      </c>
      <c r="K16">
        <v>625160073</v>
      </c>
      <c r="P16" s="20"/>
    </row>
    <row r="17" spans="1:16" x14ac:dyDescent="0.2">
      <c r="G17" t="s">
        <v>18</v>
      </c>
      <c r="I17" t="s">
        <v>111</v>
      </c>
      <c r="K17">
        <v>426832782</v>
      </c>
      <c r="P17" s="20"/>
    </row>
    <row r="18" spans="1:16" x14ac:dyDescent="0.2">
      <c r="A18" t="s">
        <v>85</v>
      </c>
      <c r="G18" t="s">
        <v>19</v>
      </c>
      <c r="I18" t="s">
        <v>124</v>
      </c>
      <c r="K18">
        <v>483305744</v>
      </c>
      <c r="P18" s="20"/>
    </row>
    <row r="19" spans="1:16" x14ac:dyDescent="0.2">
      <c r="A19" t="s">
        <v>86</v>
      </c>
      <c r="G19" t="s">
        <v>53</v>
      </c>
      <c r="I19" t="s">
        <v>125</v>
      </c>
      <c r="K19">
        <v>353445207</v>
      </c>
    </row>
    <row r="20" spans="1:16" x14ac:dyDescent="0.2">
      <c r="A20" t="s">
        <v>161</v>
      </c>
      <c r="G20" t="s">
        <v>20</v>
      </c>
      <c r="I20" t="s">
        <v>126</v>
      </c>
      <c r="K20">
        <v>384230405</v>
      </c>
    </row>
    <row r="21" spans="1:16" x14ac:dyDescent="0.2">
      <c r="A21" t="s">
        <v>163</v>
      </c>
      <c r="G21" t="s">
        <v>188</v>
      </c>
      <c r="I21" t="s">
        <v>110</v>
      </c>
      <c r="K21">
        <v>300966714</v>
      </c>
    </row>
    <row r="22" spans="1:16" x14ac:dyDescent="0.2">
      <c r="A22" t="s">
        <v>157</v>
      </c>
      <c r="G22" t="s">
        <v>21</v>
      </c>
      <c r="I22" t="s">
        <v>127</v>
      </c>
      <c r="K22">
        <v>216956290</v>
      </c>
    </row>
    <row r="23" spans="1:16" x14ac:dyDescent="0.2">
      <c r="A23" t="s">
        <v>158</v>
      </c>
      <c r="G23" t="s">
        <v>39</v>
      </c>
      <c r="I23" t="s">
        <v>128</v>
      </c>
    </row>
    <row r="24" spans="1:16" x14ac:dyDescent="0.2">
      <c r="G24" t="s">
        <v>40</v>
      </c>
      <c r="I24" t="s">
        <v>129</v>
      </c>
    </row>
    <row r="25" spans="1:16" x14ac:dyDescent="0.2">
      <c r="G25" t="s">
        <v>54</v>
      </c>
      <c r="I25" t="s">
        <v>112</v>
      </c>
    </row>
    <row r="26" spans="1:16" x14ac:dyDescent="0.2">
      <c r="G26" t="s">
        <v>55</v>
      </c>
      <c r="I26" t="s">
        <v>130</v>
      </c>
    </row>
    <row r="27" spans="1:16" x14ac:dyDescent="0.2">
      <c r="G27" t="s">
        <v>41</v>
      </c>
      <c r="I27" t="s">
        <v>108</v>
      </c>
      <c r="K27">
        <v>441568391</v>
      </c>
    </row>
    <row r="28" spans="1:16" x14ac:dyDescent="0.2">
      <c r="G28" t="s">
        <v>22</v>
      </c>
      <c r="I28" t="s">
        <v>131</v>
      </c>
      <c r="K28" s="45" t="s">
        <v>189</v>
      </c>
    </row>
    <row r="29" spans="1:16" x14ac:dyDescent="0.2">
      <c r="G29" t="s">
        <v>42</v>
      </c>
      <c r="I29" t="s">
        <v>132</v>
      </c>
      <c r="K29">
        <v>432266218</v>
      </c>
    </row>
    <row r="30" spans="1:16" x14ac:dyDescent="0.2">
      <c r="G30" t="s">
        <v>171</v>
      </c>
      <c r="I30" t="s">
        <v>177</v>
      </c>
    </row>
    <row r="31" spans="1:16" x14ac:dyDescent="0.2">
      <c r="G31" t="s">
        <v>190</v>
      </c>
      <c r="I31" t="s">
        <v>191</v>
      </c>
    </row>
    <row r="32" spans="1:16" x14ac:dyDescent="0.2">
      <c r="G32" t="s">
        <v>43</v>
      </c>
      <c r="I32" t="s">
        <v>133</v>
      </c>
    </row>
    <row r="33" spans="7:11" x14ac:dyDescent="0.2">
      <c r="G33" t="s">
        <v>23</v>
      </c>
      <c r="I33" t="s">
        <v>134</v>
      </c>
      <c r="K33">
        <v>215118739</v>
      </c>
    </row>
    <row r="34" spans="7:11" x14ac:dyDescent="0.2">
      <c r="G34" t="s">
        <v>192</v>
      </c>
      <c r="I34" t="s">
        <v>193</v>
      </c>
    </row>
    <row r="35" spans="7:11" x14ac:dyDescent="0.2">
      <c r="G35" t="s">
        <v>44</v>
      </c>
      <c r="I35" t="s">
        <v>135</v>
      </c>
    </row>
    <row r="36" spans="7:11" x14ac:dyDescent="0.2">
      <c r="G36" t="s">
        <v>24</v>
      </c>
      <c r="I36" t="s">
        <v>136</v>
      </c>
    </row>
    <row r="37" spans="7:11" x14ac:dyDescent="0.2">
      <c r="G37" t="s">
        <v>25</v>
      </c>
      <c r="I37" t="s">
        <v>137</v>
      </c>
    </row>
    <row r="38" spans="7:11" x14ac:dyDescent="0.2">
      <c r="G38" t="s">
        <v>26</v>
      </c>
      <c r="I38" t="s">
        <v>138</v>
      </c>
    </row>
    <row r="39" spans="7:11" x14ac:dyDescent="0.2">
      <c r="G39" t="s">
        <v>169</v>
      </c>
      <c r="I39" t="s">
        <v>175</v>
      </c>
    </row>
    <row r="40" spans="7:11" x14ac:dyDescent="0.2">
      <c r="G40" t="s">
        <v>56</v>
      </c>
      <c r="I40" t="s">
        <v>139</v>
      </c>
    </row>
    <row r="41" spans="7:11" x14ac:dyDescent="0.2">
      <c r="G41" t="s">
        <v>57</v>
      </c>
      <c r="I41" t="s">
        <v>140</v>
      </c>
    </row>
    <row r="42" spans="7:11" x14ac:dyDescent="0.2">
      <c r="G42" t="s">
        <v>194</v>
      </c>
      <c r="I42" t="s">
        <v>150</v>
      </c>
      <c r="K42">
        <v>485687035</v>
      </c>
    </row>
    <row r="43" spans="7:11" x14ac:dyDescent="0.2">
      <c r="G43" t="s">
        <v>45</v>
      </c>
      <c r="I43" t="s">
        <v>141</v>
      </c>
    </row>
    <row r="44" spans="7:11" x14ac:dyDescent="0.2">
      <c r="G44" t="s">
        <v>58</v>
      </c>
      <c r="I44" t="s">
        <v>142</v>
      </c>
      <c r="K44">
        <v>468172229</v>
      </c>
    </row>
    <row r="45" spans="7:11" x14ac:dyDescent="0.2">
      <c r="G45" t="s">
        <v>27</v>
      </c>
      <c r="I45" t="s">
        <v>143</v>
      </c>
    </row>
    <row r="46" spans="7:11" x14ac:dyDescent="0.2">
      <c r="G46" t="s">
        <v>28</v>
      </c>
      <c r="I46" t="s">
        <v>144</v>
      </c>
    </row>
    <row r="47" spans="7:11" x14ac:dyDescent="0.2">
      <c r="G47" t="s">
        <v>29</v>
      </c>
      <c r="I47" t="s">
        <v>145</v>
      </c>
    </row>
    <row r="48" spans="7:11" x14ac:dyDescent="0.2">
      <c r="G48" t="s">
        <v>30</v>
      </c>
      <c r="I48" t="s">
        <v>146</v>
      </c>
    </row>
    <row r="49" spans="7:11" x14ac:dyDescent="0.2">
      <c r="G49" t="s">
        <v>46</v>
      </c>
      <c r="I49" t="s">
        <v>148</v>
      </c>
    </row>
    <row r="50" spans="7:11" x14ac:dyDescent="0.2">
      <c r="G50" t="s">
        <v>59</v>
      </c>
      <c r="I50" t="s">
        <v>149</v>
      </c>
      <c r="K50" s="21" t="s">
        <v>195</v>
      </c>
    </row>
    <row r="51" spans="7:11" x14ac:dyDescent="0.2">
      <c r="G51" t="s">
        <v>173</v>
      </c>
      <c r="I51" t="s">
        <v>179</v>
      </c>
      <c r="K51">
        <v>460860196</v>
      </c>
    </row>
    <row r="52" spans="7:11" x14ac:dyDescent="0.2">
      <c r="G52" t="s">
        <v>47</v>
      </c>
      <c r="I52" t="s">
        <v>150</v>
      </c>
    </row>
    <row r="53" spans="7:11" x14ac:dyDescent="0.2">
      <c r="G53" t="s">
        <v>31</v>
      </c>
      <c r="I53" t="s">
        <v>151</v>
      </c>
    </row>
    <row r="54" spans="7:11" x14ac:dyDescent="0.2">
      <c r="G54" t="s">
        <v>60</v>
      </c>
      <c r="I54" t="s">
        <v>152</v>
      </c>
    </row>
    <row r="55" spans="7:11" x14ac:dyDescent="0.2">
      <c r="G55" t="s">
        <v>33</v>
      </c>
      <c r="I55" t="s">
        <v>147</v>
      </c>
    </row>
    <row r="56" spans="7:11" x14ac:dyDescent="0.2">
      <c r="G56" t="s">
        <v>61</v>
      </c>
      <c r="I56" t="s">
        <v>153</v>
      </c>
    </row>
    <row r="57" spans="7:11" x14ac:dyDescent="0.2">
      <c r="G57" t="s">
        <v>62</v>
      </c>
      <c r="I57" t="s">
        <v>154</v>
      </c>
    </row>
    <row r="58" spans="7:11" x14ac:dyDescent="0.2">
      <c r="G58" t="s">
        <v>196</v>
      </c>
      <c r="I58" t="s">
        <v>197</v>
      </c>
    </row>
    <row r="59" spans="7:11" x14ac:dyDescent="0.2">
      <c r="G59" t="s">
        <v>170</v>
      </c>
      <c r="I59" t="s">
        <v>176</v>
      </c>
      <c r="K59">
        <v>794490778</v>
      </c>
    </row>
    <row r="60" spans="7:11" x14ac:dyDescent="0.2">
      <c r="G60" t="s">
        <v>32</v>
      </c>
      <c r="I60" t="s">
        <v>155</v>
      </c>
      <c r="K60">
        <v>4186978456</v>
      </c>
    </row>
    <row r="61" spans="7:11" x14ac:dyDescent="0.2">
      <c r="G61" t="s">
        <v>198</v>
      </c>
      <c r="I61" t="s">
        <v>199</v>
      </c>
    </row>
    <row r="62" spans="7:11" x14ac:dyDescent="0.2">
      <c r="G62" t="s">
        <v>174</v>
      </c>
      <c r="I62" t="s">
        <v>180</v>
      </c>
    </row>
    <row r="63" spans="7:11" x14ac:dyDescent="0.2">
      <c r="G63" t="s">
        <v>200</v>
      </c>
      <c r="I63" t="s">
        <v>201</v>
      </c>
      <c r="K63" t="s">
        <v>202</v>
      </c>
    </row>
  </sheetData>
  <sheetProtection algorithmName="SHA-512" hashValue="SB5QICl+ma+7Uf6g4yx9xxaJo5qjwCE3AHe7GMO3pcks1n9mijTeea+7jp4LvXXmtuUw+KiI138ZFrgpijHrnQ==" saltValue="xK6RhAv6oq74/nbeUlYrsA==" spinCount="100000" sheet="1" scenarios="1" selectLockedCells="1" selectUnlockedCells="1"/>
  <sortState xmlns:xlrd2="http://schemas.microsoft.com/office/spreadsheetml/2017/richdata2" ref="G3:K68">
    <sortCondition ref="G3:G68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Lawler</dc:creator>
  <cp:lastModifiedBy>Paul Lawler</cp:lastModifiedBy>
  <cp:lastPrinted>2023-10-22T08:09:52Z</cp:lastPrinted>
  <dcterms:created xsi:type="dcterms:W3CDTF">2023-10-21T19:36:43Z</dcterms:created>
  <dcterms:modified xsi:type="dcterms:W3CDTF">2025-07-01T19:09:29Z</dcterms:modified>
</cp:coreProperties>
</file>